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<sst xmlns="http://schemas.openxmlformats.org/spreadsheetml/2006/main" count="1861" uniqueCount="268">
  <si>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</si>
  <si>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</si>
  <si>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</si>
  <si>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</si>
  <si>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</si>
  <si>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</si>
  <si>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</si>
  <si>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</si>
  <si>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</si>
  <si>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</si>
  <si>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</si>
  <si>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</si>
  <si>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</si>
  <si>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</si>
  <si>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</si>
  <si>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</si>
  <si>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</si>
  <si>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</si>
  <si>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</si>
  <si>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</si>
  <si>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</si>
  <si>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</si>
  <si>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</si>
  <si>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</si>
  <si>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</si>
  <si>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</si>
  <si>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</si>
  <si>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</si>
  <si>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</si>
  <si>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</si>
  <si>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</si>
  <si>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</si>
  <si>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</si>
  <si>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</si>
  <si>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</si>
  <si>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</si>
  <si>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</si>
  <si>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</si>
  <si>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</si>
  <si>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</si>
  <si>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</si>
  <si>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</si>
  <si>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</si>
  <si>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</si>
  <si>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</si>
  <si>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</si>
  <si>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</si>
  <si>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</si>
  <si>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</si>
  <si>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</si>
  <si>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</si>
  <si>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</si>
  <si>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</si>
  <si>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</si>
  <si>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</si>
  <si>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</si>
  <si>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</si>
  <si>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</si>
  <si>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</si>
  <si>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</si>
  <si>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</si>
  <si>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</si>
  <si>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</si>
  <si>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</si>
  <si>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</si>
  <si>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</si>
  <si>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</si>
  <si>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</si>
  <si>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</si>
  <si>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</si>
  <si>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</si>
  <si>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</si>
  <si>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</si>
  <si>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</si>
  <si>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</si>
  <si>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</si>
  <si>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</si>
  <si>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</si>
  <si>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</si>
  <si>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</si>
  <si>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</si>
  <si>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</si>
  <si>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</si>
  <si>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</si>
  <si>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</si>
  <si>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</si>
  <si>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</si>
  <si>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</si>
  <si>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</si>
  <si>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</si>
  <si>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</si>
  <si>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</si>
  <si>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</si>
  <si>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</si>
  <si>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</si>
  <si>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</si>
  <si>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</si>
  <si>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</si>
  <si>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</si>
  <si>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</si>
  <si>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</si>
  <si>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</si>
  <si>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</si>
  <si>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</si>
  <si>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</si>
  <si>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</si>
  <si>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</si>
  <si>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</si>
  <si>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</si>
  <si>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</si>
  <si>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</si>
  <si>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</si>
  <si>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</si>
  <si>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</si>
  <si>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</si>
  <si>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</si>
  <si>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</si>
  <si>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</si>
  <si>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</si>
  <si>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</si>
  <si>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</si>
  <si>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</si>
  <si>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</si>
  <si>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</si>
  <si>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</si>
  <si>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</si>
  <si>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</si>
  <si>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</si>
  <si>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</si>
  <si>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</si>
  <si>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</si>
  <si>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</si>
  <si>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</si>
  <si>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</si>
  <si>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</si>
  <si>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</si>
  <si>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</si>
  <si>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</si>
  <si>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</si>
  <si>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</si>
  <si>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</si>
  <si>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</si>
  <si>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</si>
  <si>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</si>
  <si>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</si>
  <si>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</si>
  <si>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</si>
  <si>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</si>
  <si>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</si>
  <si>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</si>
  <si>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</si>
  <si>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</si>
  <si>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</si>
  <si>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</si>
  <si>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</si>
  <si>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</si>
  <si>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</si>
  <si>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</si>
  <si>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</si>
  <si>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</si>
  <si>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</si>
  <si>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</si>
  <si>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</si>
  <si>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</si>
  <si>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</si>
  <si>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</si>
  <si>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</si>
  <si>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</si>
  <si>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</si>
  <si>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</si>
  <si>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</si>
  <si>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</si>
  <si>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</si>
  <si>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</si>
  <si>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</si>
  <si>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</si>
  <si>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</si>
  <si>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</si>
  <si>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</si>
  <si>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</si>
  <si>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</si>
  <si>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</si>
  <si>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</si>
  <si>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</si>
  <si>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</si>
  <si>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</si>
  <si>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</si>
  <si>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</si>
  <si>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</si>
  <si>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</si>
  <si>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</si>
  <si>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</si>
  <si>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</si>
  <si>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</si>
  <si>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</si>
  <si>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</si>
  <si>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</si>
  <si>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</si>
  <si>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</si>
  <si>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</si>
  <si>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</si>
  <si>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</si>
  <si>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</si>
  <si>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</si>
  <si>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</si>
  <si>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</si>
  <si>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</si>
  <si>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</si>
  <si>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</si>
  <si>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</si>
  <si>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</si>
  <si>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</si>
  <si>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</si>
  <si>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</si>
  <si>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</si>
  <si>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</si>
  <si>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</si>
  <si>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</si>
  <si>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</si>
  <si>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</si>
  <si>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</si>
  <si>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</si>
  <si>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</si>
  <si>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</si>
  <si>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</si>
  <si>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</si>
  <si>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</si>
  <si>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</si>
  <si>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</si>
  <si>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</si>
  <si>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</si>
  <si>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</si>
  <si>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</si>
  <si>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</si>
  <si>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</si>
  <si>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</si>
  <si>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</si>
  <si>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</si>
  <si>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</si>
  <si>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</si>
  <si>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</si>
  <si>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</si>
  <si>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</si>
  <si>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</si>
  <si>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</si>
  <si>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</si>
  <si>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</si>
  <si>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</si>
  <si>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</si>
  <si>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</si>
  <si>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</si>
  <si>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</si>
  <si>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</si>
  <si>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</si>
  <si>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</si>
  <si>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</si>
  <si>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</si>
  <si>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</si>
  <si>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</si>
  <si>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</si>
  <si>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</si>
  <si>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</si>
  <si>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</si>
  <si>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</si>
  <si>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</si>
  <si>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</si>
  <si>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13.08.2018р.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</si>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</sst>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100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107" sqref="I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262</v>
      </c>
      <c r="V3" s="482" t="s">
        <v>263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264</v>
      </c>
      <c r="G4" s="485" t="s">
        <v>31</v>
      </c>
      <c r="H4" s="487" t="s">
        <v>260</v>
      </c>
      <c r="I4" s="480" t="s">
        <v>261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267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265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950229.33</v>
      </c>
      <c r="H8" s="103">
        <f>G8-F8</f>
        <v>-68310.08999999997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141804.16999999987</v>
      </c>
      <c r="V8" s="103">
        <f>V9+V15+V18+V19+V23+V17</f>
        <v>43846.740000000034</v>
      </c>
      <c r="W8" s="103">
        <f>V8-U8</f>
        <v>-97957.42999999983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578028</v>
      </c>
      <c r="H9" s="102">
        <f>G9-F9</f>
        <v>-20751.949999999953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79939.99999999994</v>
      </c>
      <c r="V9" s="110">
        <f>G9-липень!G9</f>
        <v>30041.650000000023</v>
      </c>
      <c r="W9" s="111">
        <f>V9-U9</f>
        <v>-49898.34999999992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1042.7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0.5199999999999818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64494.3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196.97000000000116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31935.1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197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306440.13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47439.169999999925</v>
      </c>
      <c r="V23" s="110">
        <f>G23-липень!G23</f>
        <v>13577.640000000014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141905.16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18408.169999999984</v>
      </c>
      <c r="V24" s="110">
        <f>G24-липень!G24</f>
        <v>1840.6600000000035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23034.4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442.72000000000116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1023.96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0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117846.8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16950.169999999984</v>
      </c>
      <c r="V35" s="124">
        <f>G35-червень!G35</f>
        <v>18251.130000000005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119.63</v>
      </c>
      <c r="H43" s="102">
        <f>#N/A</f>
        <v>0.19999999999998863</v>
      </c>
      <c r="I43" s="208">
        <f>G43/F43</f>
        <v>1.0016746211169723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0</v>
      </c>
      <c r="W43" s="111">
        <f>#N/A</f>
        <v>-31</v>
      </c>
      <c r="X43" s="148">
        <f>V43/U43</f>
        <v>0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0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164430.1</v>
      </c>
      <c r="H47" s="102">
        <f>#N/A</f>
        <v>-25086.059999999998</v>
      </c>
      <c r="I47" s="208">
        <f>G47/F47</f>
        <v>0.9187868467218837</v>
      </c>
      <c r="J47" s="108">
        <f>#N/A</f>
        <v>-102772.5</v>
      </c>
      <c r="K47" s="148">
        <f>G47/E47</f>
        <v>0.6406763586943817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11736.98000000001</v>
      </c>
      <c r="W47" s="111">
        <f>#N/A</f>
        <v>-27814.819999999978</v>
      </c>
      <c r="X47" s="148">
        <f>V47/U47</f>
        <v>0.4047234482758628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35906</v>
      </c>
      <c r="H53" s="315">
        <f>#N/A</f>
        <v>-1281.1100000000006</v>
      </c>
      <c r="I53" s="143">
        <f>#N/A</f>
        <v>0.9636916498248365</v>
      </c>
      <c r="J53" s="104">
        <f>G53-E53</f>
        <v>-14342.900000000001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0.7572725029473857</v>
      </c>
      <c r="U53" s="103">
        <f>U54+U55+U56+U57+U58+U60+U62+U63+U64+U65+U66+U71+U72+U76+U59+U61+U77</f>
        <v>3828.5</v>
      </c>
      <c r="V53" s="103">
        <f>V54+V55+V56+V57+V58+V60+V62+V63+V64+V65+V66+V71+V72+V76+V59+V61+V77</f>
        <v>3046.360000000001</v>
      </c>
      <c r="W53" s="467">
        <f>#N/A</f>
        <v>-2685.08</v>
      </c>
      <c r="X53" s="143">
        <f>V53/U53</f>
        <v>0.7957058900352622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2733.5</v>
      </c>
      <c r="H54" s="102">
        <f>#N/A</f>
        <v>79</v>
      </c>
      <c r="I54" s="213">
        <f>#N/A</f>
        <v>1.029811320754717</v>
      </c>
      <c r="J54" s="115">
        <f>G54-E54</f>
        <v>83.5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0.768290283594255</v>
      </c>
      <c r="U54" s="107">
        <f>F54-липень!F54</f>
        <v>0</v>
      </c>
      <c r="V54" s="110">
        <f>G54-липень!G54</f>
        <v>4.5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6989.5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998.3800000000001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5.04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705.8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3.2099999999999227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110.2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-6.840000000000003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728.1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37.75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14846.6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1133.6400000000012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534.9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30.389999999999986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13.2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-0.030000000000001137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492.4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34.629999999999995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0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4015.7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191.73000000000002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986144.01</v>
      </c>
      <c r="H80" s="103">
        <f>G80-F80</f>
        <v>-67703.6499999999</v>
      </c>
      <c r="I80" s="210">
        <f>G80/F80</f>
        <v>0.9357557524016328</v>
      </c>
      <c r="J80" s="104">
        <f>G80-E80</f>
        <v>-667390.7899999998</v>
      </c>
      <c r="K80" s="156">
        <f>G80/E80</f>
        <v>0.5963853981180197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100629.84999999998</v>
      </c>
      <c r="T80" s="156">
        <f>G80/R80</f>
        <v>1.1136400235542252</v>
      </c>
      <c r="U80" s="103">
        <f>U8+U53+U78+U79</f>
        <v>145635.56999999986</v>
      </c>
      <c r="V80" s="103">
        <f>V8+V53+V78+V79</f>
        <v>46893.16000000003</v>
      </c>
      <c r="W80" s="135">
        <f>V80-U80</f>
        <v>-98742.40999999983</v>
      </c>
      <c r="X80" s="156">
        <f>V80/U80</f>
        <v>0.3219897446757003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1986.7</v>
      </c>
      <c r="H90" s="112">
        <f>#N/A</f>
        <v>-5223.1900000000005</v>
      </c>
      <c r="I90" s="213">
        <f>G90/F90</f>
        <v>0.2832074126870991</v>
      </c>
      <c r="J90" s="117">
        <f>#N/A</f>
        <v>-14657.19</v>
      </c>
      <c r="K90" s="147">
        <f>G90/E90</f>
        <v>0.12077937868563439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194.8900000000001</v>
      </c>
      <c r="W90" s="117">
        <f>#N/A</f>
        <v>-1000</v>
      </c>
      <c r="X90" s="147">
        <f>V90/U90</f>
        <v>0.1948900000000001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4568.23</v>
      </c>
      <c r="H91" s="112">
        <f>#N/A</f>
        <v>-11434.09</v>
      </c>
      <c r="I91" s="213">
        <f>G91/F91</f>
        <v>0.285514375</v>
      </c>
      <c r="J91" s="117">
        <f>#N/A</f>
        <v>-17449.09</v>
      </c>
      <c r="K91" s="147">
        <f>G91/E91</f>
        <v>0.20750533727004314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2.319999999999709</v>
      </c>
      <c r="W91" s="117">
        <f>#N/A</f>
        <v>-2000</v>
      </c>
      <c r="X91" s="147">
        <f>V91/U91</f>
        <v>0.0011599999999998545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8164.209999999999</v>
      </c>
      <c r="H94" s="129">
        <f>#N/A</f>
        <v>-17565.03</v>
      </c>
      <c r="I94" s="216">
        <f>G94/F94</f>
        <v>0.31977597456898527</v>
      </c>
      <c r="J94" s="131">
        <f>#N/A</f>
        <v>-38840.039000000004</v>
      </c>
      <c r="K94" s="151">
        <f>G94/E94</f>
        <v>0.17442642390653904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198.20999999999913</v>
      </c>
      <c r="W94" s="131">
        <f>#N/A</f>
        <v>-3502</v>
      </c>
      <c r="X94" s="151">
        <f>V94/U94</f>
        <v>0.05659908623643607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5393.73</v>
      </c>
      <c r="H97" s="112">
        <f>#N/A</f>
        <v>-2076.0499999999993</v>
      </c>
      <c r="I97" s="213">
        <f>G97/F97</f>
        <v>0.7230055695931047</v>
      </c>
      <c r="J97" s="117">
        <f>#N/A</f>
        <v>-3665.8999999999996</v>
      </c>
      <c r="K97" s="147">
        <f>G97/E97</f>
        <v>0.5959922651933701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41.589999999999236</v>
      </c>
      <c r="W97" s="117">
        <f>#N/A</f>
        <v>-1515.04</v>
      </c>
      <c r="X97" s="147">
        <f>V97/U97</f>
        <v>0.026884292178409333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5396.23</v>
      </c>
      <c r="H99" s="129">
        <f>#N/A</f>
        <v>-2100.7299999999996</v>
      </c>
      <c r="I99" s="216">
        <f>G99/F99</f>
        <v>0.7207321878151233</v>
      </c>
      <c r="J99" s="131">
        <f>#N/A</f>
        <v>-3706.58</v>
      </c>
      <c r="K99" s="151">
        <f>G99/E99</f>
        <v>0.5934488067744418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41.76999999999953</v>
      </c>
      <c r="W99" s="131">
        <f>#N/A</f>
        <v>-1519.04</v>
      </c>
      <c r="X99" s="151">
        <f>V99/U99</f>
        <v>0.026931012250160882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31.51</v>
      </c>
      <c r="H100" s="112">
        <f>#N/A</f>
        <v>3.460000000000001</v>
      </c>
      <c r="I100" s="213">
        <f>G100/F100</f>
        <v>1.1233511586452762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0</v>
      </c>
      <c r="W100" s="117">
        <f>#N/A</f>
        <v>-1.7699999999999996</v>
      </c>
      <c r="X100" s="147">
        <f>V100/U100</f>
        <v>0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13601.389999999998</v>
      </c>
      <c r="H102" s="184">
        <f>G102-F102</f>
        <v>-19444.840000000004</v>
      </c>
      <c r="I102" s="217">
        <f>G102/F102</f>
        <v>0.4115867377307486</v>
      </c>
      <c r="J102" s="177">
        <f>G102-E102</f>
        <v>-42345.062000000005</v>
      </c>
      <c r="K102" s="178">
        <f>G102/E102</f>
        <v>0.24311443378035835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-7078.050000000001</v>
      </c>
      <c r="T102" s="178">
        <f>#N/A</f>
        <v>0.6476659909552678</v>
      </c>
      <c r="U102" s="183">
        <f>U87+U88+U94+U99+U100</f>
        <v>5054.77</v>
      </c>
      <c r="V102" s="183">
        <f>V87+V88+V94+V99+V100</f>
        <v>239.97999999999865</v>
      </c>
      <c r="W102" s="177">
        <f>V102-U102</f>
        <v>-4814.790000000002</v>
      </c>
      <c r="X102" s="178">
        <f>V102/U102</f>
        <v>0.047475948460562724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999745.4</v>
      </c>
      <c r="H103" s="184">
        <f>G103-F103</f>
        <v>-87148.48999999987</v>
      </c>
      <c r="I103" s="217">
        <f>G103/F103</f>
        <v>0.9198187690612559</v>
      </c>
      <c r="J103" s="177">
        <f>G103-E103</f>
        <v>-709735.8519999998</v>
      </c>
      <c r="K103" s="178">
        <f>G103/E103</f>
        <v>0.5848238457311845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93551.79999999997</v>
      </c>
      <c r="T103" s="178">
        <f>#N/A</f>
        <v>1.0552526524133476</v>
      </c>
      <c r="U103" s="184">
        <f>U80+U102</f>
        <v>150690.33999999985</v>
      </c>
      <c r="V103" s="184">
        <f>V80+V102</f>
        <v>47133.14000000003</v>
      </c>
      <c r="W103" s="177">
        <f>V103-U103</f>
        <v>-103557.19999999982</v>
      </c>
      <c r="X103" s="178">
        <f>V103/U103</f>
        <v>0.3127814297850816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14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4835.974999999993</v>
      </c>
      <c r="H106" s="268"/>
      <c r="I106" s="268"/>
      <c r="J106" s="268"/>
      <c r="V106" s="267">
        <f>IF(W80&lt;0,ABS(W80/C105),0)</f>
        <v>7053.029285714273</v>
      </c>
    </row>
    <row r="107" spans="2:7" ht="30.75">
      <c r="B107" s="270" t="s">
        <v>163</v>
      </c>
      <c r="C107" s="271">
        <v>43322</v>
      </c>
      <c r="D107" s="267"/>
      <c r="E107" s="267">
        <v>3454.7</v>
      </c>
      <c r="F107" s="78"/>
      <c r="G107" s="4" t="s">
        <v>164</v>
      </c>
    </row>
    <row r="108" spans="3:10" ht="15">
      <c r="C108" s="271">
        <v>43321</v>
      </c>
      <c r="D108" s="267"/>
      <c r="E108" s="267">
        <v>3290.6</v>
      </c>
      <c r="F108" s="78"/>
      <c r="G108" s="500"/>
      <c r="H108" s="500"/>
      <c r="I108" s="273"/>
      <c r="J108" s="274"/>
    </row>
    <row r="109" spans="3:10" ht="15">
      <c r="C109" s="271">
        <v>43320</v>
      </c>
      <c r="D109" s="267"/>
      <c r="E109" s="267">
        <v>3464.1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2.0524400000000003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958482.45</v>
      </c>
      <c r="H116" s="267">
        <f>H9+H15+H18+H19+H23+H54+H57+H59+H71+H78+H95+H97</f>
        <v>-82626.69999999994</v>
      </c>
      <c r="I116" s="163">
        <f>G116/F116</f>
        <v>0.9316679833380305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25861.75</v>
      </c>
      <c r="H117" s="267">
        <f>H55+H58+H60+H63+H64+H65+H72+H76+H89+H90+H91+H92+H100</f>
        <v>-16965.350000000002</v>
      </c>
      <c r="I117" s="163">
        <f>G117/F117</f>
        <v>0.6193376409430633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15391.5</v>
      </c>
      <c r="H118" s="267">
        <f>H56+H62+H66+H79</f>
        <v>-1997.6400000000008</v>
      </c>
      <c r="I118" s="163">
        <f>G118/F118</f>
        <v>0.9410515271796152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999735.7</v>
      </c>
      <c r="H119" s="439">
        <f>H116+H117+H118</f>
        <v>-101589.68999999994</v>
      </c>
      <c r="I119" s="441">
        <f>G119/F119</f>
        <v>0.9198098445470146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-14441.20000000007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3">
      <selection activeCell="X33" sqref="X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70"/>
      <c r="C2" s="470"/>
      <c r="D2" s="470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71"/>
      <c r="B3" s="473"/>
      <c r="C3" s="474" t="s">
        <v>0</v>
      </c>
      <c r="D3" s="475" t="s">
        <v>186</v>
      </c>
      <c r="E3" s="25"/>
      <c r="F3" s="476" t="s">
        <v>26</v>
      </c>
      <c r="G3" s="477"/>
      <c r="H3" s="477"/>
      <c r="I3" s="477"/>
      <c r="J3" s="478"/>
      <c r="K3" s="64"/>
      <c r="L3" s="64"/>
      <c r="M3" s="64"/>
      <c r="N3" s="511" t="s">
        <v>187</v>
      </c>
      <c r="O3" s="482" t="s">
        <v>145</v>
      </c>
      <c r="P3" s="482"/>
      <c r="Q3" s="482"/>
      <c r="R3" s="482"/>
      <c r="S3" s="482"/>
    </row>
    <row r="4" spans="1:19" ht="22.5" customHeight="1">
      <c r="A4" s="471"/>
      <c r="B4" s="473"/>
      <c r="C4" s="474"/>
      <c r="D4" s="475"/>
      <c r="E4" s="483" t="s">
        <v>146</v>
      </c>
      <c r="F4" s="516" t="s">
        <v>31</v>
      </c>
      <c r="G4" s="487" t="s">
        <v>188</v>
      </c>
      <c r="H4" s="480" t="s">
        <v>189</v>
      </c>
      <c r="I4" s="487" t="s">
        <v>190</v>
      </c>
      <c r="J4" s="480" t="s">
        <v>191</v>
      </c>
      <c r="K4" s="65" t="s">
        <v>192</v>
      </c>
      <c r="L4" s="142" t="s">
        <v>96</v>
      </c>
      <c r="M4" s="66" t="s">
        <v>53</v>
      </c>
      <c r="N4" s="480"/>
      <c r="O4" s="489" t="s">
        <v>193</v>
      </c>
      <c r="P4" s="487" t="s">
        <v>44</v>
      </c>
      <c r="Q4" s="491" t="s">
        <v>43</v>
      </c>
      <c r="R4" s="375" t="s">
        <v>194</v>
      </c>
      <c r="S4" s="376" t="s">
        <v>53</v>
      </c>
    </row>
    <row r="5" spans="1:19" ht="67.5" customHeight="1">
      <c r="A5" s="472"/>
      <c r="B5" s="473"/>
      <c r="C5" s="474"/>
      <c r="D5" s="475"/>
      <c r="E5" s="484"/>
      <c r="F5" s="517"/>
      <c r="G5" s="488"/>
      <c r="H5" s="481"/>
      <c r="I5" s="488"/>
      <c r="J5" s="481"/>
      <c r="K5" s="492" t="s">
        <v>195</v>
      </c>
      <c r="L5" s="493"/>
      <c r="M5" s="494"/>
      <c r="N5" s="481"/>
      <c r="O5" s="490"/>
      <c r="P5" s="488"/>
      <c r="Q5" s="491"/>
      <c r="R5" s="492" t="s">
        <v>196</v>
      </c>
      <c r="S5" s="494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500"/>
      <c r="H91" s="500"/>
      <c r="I91" s="273"/>
      <c r="J91" s="518"/>
      <c r="K91" s="518"/>
      <c r="L91" s="518"/>
      <c r="M91" s="518"/>
      <c r="N91" s="518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500"/>
      <c r="H92" s="500"/>
      <c r="I92" s="273"/>
      <c r="J92" s="519"/>
      <c r="K92" s="519"/>
      <c r="L92" s="519"/>
      <c r="M92" s="519"/>
      <c r="N92" s="519"/>
      <c r="O92" s="513"/>
      <c r="P92" s="513"/>
    </row>
    <row r="93" spans="3:14" ht="15.75" customHeight="1" hidden="1">
      <c r="C93" s="271"/>
      <c r="F93" s="429"/>
      <c r="G93" s="501"/>
      <c r="H93" s="501"/>
      <c r="I93" s="279"/>
      <c r="J93" s="518"/>
      <c r="K93" s="518"/>
      <c r="L93" s="518"/>
      <c r="M93" s="518"/>
      <c r="N93" s="518"/>
    </row>
    <row r="94" spans="2:14" ht="18.75" customHeight="1" hidden="1">
      <c r="B94" s="502" t="s">
        <v>165</v>
      </c>
      <c r="C94" s="503"/>
      <c r="D94" s="280" t="e">
        <f>'[3]ЧТКЕ'!$G$6/1000</f>
        <v>#VALUE!</v>
      </c>
      <c r="E94" s="281"/>
      <c r="F94" s="430" t="s">
        <v>166</v>
      </c>
      <c r="G94" s="500"/>
      <c r="H94" s="500"/>
      <c r="I94" s="283"/>
      <c r="J94" s="518"/>
      <c r="K94" s="518"/>
      <c r="L94" s="518"/>
      <c r="M94" s="518"/>
      <c r="N94" s="518"/>
    </row>
    <row r="95" spans="6:13" ht="9" customHeight="1" hidden="1">
      <c r="F95" s="429"/>
      <c r="G95" s="500"/>
      <c r="H95" s="500"/>
      <c r="I95" s="278"/>
      <c r="J95" s="281"/>
      <c r="K95" s="281"/>
      <c r="L95" s="281"/>
      <c r="M95" s="281"/>
    </row>
    <row r="96" spans="2:13" ht="22.5" customHeight="1" hidden="1">
      <c r="B96" s="499" t="s">
        <v>167</v>
      </c>
      <c r="C96" s="514"/>
      <c r="D96" s="285">
        <v>0</v>
      </c>
      <c r="E96" s="286" t="s">
        <v>24</v>
      </c>
      <c r="F96" s="429"/>
      <c r="G96" s="500"/>
      <c r="H96" s="50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20"/>
      <c r="P98" s="520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6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72" sqref="V7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253</v>
      </c>
      <c r="V3" s="482" t="s">
        <v>254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249</v>
      </c>
      <c r="G4" s="485" t="s">
        <v>31</v>
      </c>
      <c r="H4" s="487" t="s">
        <v>250</v>
      </c>
      <c r="I4" s="480" t="s">
        <v>251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258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252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500"/>
      <c r="H108" s="50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2.0524400000000003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0"/>
  <sheetViews>
    <sheetView zoomScale="68" zoomScaleNormal="68" zoomScalePageLayoutView="0" workbookViewId="0" topLeftCell="B1">
      <pane xSplit="3" ySplit="8" topLeftCell="I1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35" sqref="V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244</v>
      </c>
      <c r="V3" s="482" t="s">
        <v>245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241</v>
      </c>
      <c r="G4" s="485" t="s">
        <v>31</v>
      </c>
      <c r="H4" s="487" t="s">
        <v>242</v>
      </c>
      <c r="I4" s="480" t="s">
        <v>243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255</v>
      </c>
      <c r="P5" s="496"/>
      <c r="Q5" s="497"/>
      <c r="R5" s="498" t="s">
        <v>246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500"/>
      <c r="H107" s="50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v>1.88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96" sqref="V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234</v>
      </c>
      <c r="V3" s="482" t="s">
        <v>235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231</v>
      </c>
      <c r="G4" s="485" t="s">
        <v>31</v>
      </c>
      <c r="H4" s="487" t="s">
        <v>232</v>
      </c>
      <c r="I4" s="480" t="s">
        <v>233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236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500"/>
      <c r="H107" s="50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f>143460/1000</f>
        <v>143.46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1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6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79" sqref="H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227</v>
      </c>
      <c r="V3" s="482" t="s">
        <v>228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224</v>
      </c>
      <c r="G4" s="485" t="s">
        <v>31</v>
      </c>
      <c r="H4" s="487" t="s">
        <v>225</v>
      </c>
      <c r="I4" s="480" t="s">
        <v>226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230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229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500"/>
      <c r="H106" s="50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2.0524400000000003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6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219</v>
      </c>
      <c r="V3" s="482" t="s">
        <v>220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215</v>
      </c>
      <c r="G4" s="485" t="s">
        <v>31</v>
      </c>
      <c r="H4" s="487" t="s">
        <v>216</v>
      </c>
      <c r="I4" s="480" t="s">
        <v>217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223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218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500"/>
      <c r="H106" s="50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2.0524400000000003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141</v>
      </c>
      <c r="V3" s="482" t="s">
        <v>136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139</v>
      </c>
      <c r="G4" s="485" t="s">
        <v>31</v>
      </c>
      <c r="H4" s="487" t="s">
        <v>129</v>
      </c>
      <c r="I4" s="480" t="s">
        <v>130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214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209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500"/>
      <c r="H106" s="50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500"/>
      <c r="H107" s="500"/>
      <c r="I107" s="273"/>
      <c r="J107" s="276"/>
    </row>
    <row r="108" spans="3:10" ht="15" hidden="1">
      <c r="C108" s="271"/>
      <c r="D108" s="4"/>
      <c r="F108" s="278"/>
      <c r="G108" s="501"/>
      <c r="H108" s="501"/>
      <c r="I108" s="279"/>
      <c r="J108" s="274"/>
    </row>
    <row r="109" spans="2:10" ht="16.5" hidden="1">
      <c r="B109" s="502" t="s">
        <v>165</v>
      </c>
      <c r="C109" s="503"/>
      <c r="D109" s="280"/>
      <c r="E109" s="434">
        <v>144.8304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508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140</v>
      </c>
      <c r="V3" s="482" t="s">
        <v>124</v>
      </c>
      <c r="W3" s="482"/>
      <c r="X3" s="482"/>
      <c r="Y3" s="194"/>
    </row>
    <row r="4" spans="1:24" ht="22.5" customHeight="1">
      <c r="A4" s="471"/>
      <c r="B4" s="473"/>
      <c r="C4" s="474"/>
      <c r="D4" s="509"/>
      <c r="E4" s="475"/>
      <c r="F4" s="483" t="s">
        <v>138</v>
      </c>
      <c r="G4" s="485" t="s">
        <v>31</v>
      </c>
      <c r="H4" s="487" t="s">
        <v>122</v>
      </c>
      <c r="I4" s="480" t="s">
        <v>123</v>
      </c>
      <c r="J4" s="487" t="s">
        <v>132</v>
      </c>
      <c r="K4" s="48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137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510"/>
      <c r="E5" s="475"/>
      <c r="F5" s="484"/>
      <c r="G5" s="486"/>
      <c r="H5" s="488"/>
      <c r="I5" s="481"/>
      <c r="J5" s="488"/>
      <c r="K5" s="481"/>
      <c r="L5" s="492" t="s">
        <v>109</v>
      </c>
      <c r="M5" s="493"/>
      <c r="N5" s="494"/>
      <c r="O5" s="505" t="s">
        <v>125</v>
      </c>
      <c r="P5" s="506"/>
      <c r="Q5" s="507"/>
      <c r="R5" s="498" t="s">
        <v>127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500"/>
      <c r="H106" s="50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500"/>
      <c r="H107" s="500"/>
      <c r="I107" s="273"/>
      <c r="J107" s="276"/>
      <c r="Y107" s="199"/>
    </row>
    <row r="108" spans="3:25" ht="15">
      <c r="C108" s="271"/>
      <c r="D108" s="4"/>
      <c r="F108" s="278"/>
      <c r="G108" s="501"/>
      <c r="H108" s="501"/>
      <c r="I108" s="279"/>
      <c r="J108" s="274"/>
      <c r="Y108" s="199"/>
    </row>
    <row r="109" spans="2:25" ht="16.5">
      <c r="B109" s="502" t="s">
        <v>165</v>
      </c>
      <c r="C109" s="502"/>
      <c r="D109" s="280"/>
      <c r="E109" s="280">
        <f>3396166.95/1000</f>
        <v>3396.1669500000003</v>
      </c>
      <c r="F109" s="282" t="s">
        <v>166</v>
      </c>
      <c r="G109" s="500"/>
      <c r="H109" s="500"/>
      <c r="I109" s="283"/>
      <c r="J109" s="274"/>
      <c r="Y109" s="199"/>
    </row>
    <row r="110" spans="4:25" ht="15">
      <c r="D110" s="4"/>
      <c r="F110" s="278"/>
      <c r="G110" s="500"/>
      <c r="H110" s="50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0" sqref="G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70"/>
      <c r="C2" s="470"/>
      <c r="D2" s="470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71"/>
      <c r="B3" s="473"/>
      <c r="C3" s="474" t="s">
        <v>0</v>
      </c>
      <c r="D3" s="475" t="s">
        <v>143</v>
      </c>
      <c r="E3" s="25"/>
      <c r="F3" s="476" t="s">
        <v>26</v>
      </c>
      <c r="G3" s="477"/>
      <c r="H3" s="477"/>
      <c r="I3" s="477"/>
      <c r="J3" s="478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1" t="s">
        <v>144</v>
      </c>
      <c r="U3" s="482" t="s">
        <v>145</v>
      </c>
      <c r="V3" s="482"/>
      <c r="W3" s="482"/>
      <c r="X3" s="194"/>
    </row>
    <row r="4" spans="1:23" ht="22.5" customHeight="1">
      <c r="A4" s="471"/>
      <c r="B4" s="473"/>
      <c r="C4" s="474"/>
      <c r="D4" s="475"/>
      <c r="E4" s="483" t="s">
        <v>146</v>
      </c>
      <c r="F4" s="485" t="s">
        <v>31</v>
      </c>
      <c r="G4" s="487" t="s">
        <v>147</v>
      </c>
      <c r="H4" s="480" t="s">
        <v>148</v>
      </c>
      <c r="I4" s="487" t="s">
        <v>149</v>
      </c>
      <c r="J4" s="48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0"/>
      <c r="U4" s="489" t="s">
        <v>152</v>
      </c>
      <c r="V4" s="487" t="s">
        <v>44</v>
      </c>
      <c r="W4" s="491" t="s">
        <v>43</v>
      </c>
    </row>
    <row r="5" spans="1:23" ht="67.5" customHeight="1">
      <c r="A5" s="472"/>
      <c r="B5" s="473"/>
      <c r="C5" s="474"/>
      <c r="D5" s="475"/>
      <c r="E5" s="484"/>
      <c r="F5" s="486"/>
      <c r="G5" s="488"/>
      <c r="H5" s="481"/>
      <c r="I5" s="488"/>
      <c r="J5" s="481"/>
      <c r="K5" s="492" t="s">
        <v>109</v>
      </c>
      <c r="L5" s="493"/>
      <c r="M5" s="494"/>
      <c r="N5" s="495" t="s">
        <v>153</v>
      </c>
      <c r="O5" s="496"/>
      <c r="P5" s="497"/>
      <c r="Q5" s="498" t="s">
        <v>154</v>
      </c>
      <c r="R5" s="498"/>
      <c r="S5" s="498"/>
      <c r="T5" s="481"/>
      <c r="U5" s="490"/>
      <c r="V5" s="488"/>
      <c r="W5" s="491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500"/>
      <c r="H106" s="50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500"/>
      <c r="H107" s="50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501"/>
      <c r="H108" s="50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502" t="s">
        <v>165</v>
      </c>
      <c r="C109" s="503"/>
      <c r="D109" s="280">
        <f>3396166.95/1000</f>
        <v>3396.1669500000003</v>
      </c>
      <c r="E109" s="281"/>
      <c r="F109" s="282" t="s">
        <v>166</v>
      </c>
      <c r="G109" s="500"/>
      <c r="H109" s="50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500"/>
      <c r="H110" s="50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99" t="s">
        <v>167</v>
      </c>
      <c r="C111" s="514"/>
      <c r="D111" s="285">
        <v>0</v>
      </c>
      <c r="E111" s="286" t="s">
        <v>24</v>
      </c>
      <c r="F111" s="278"/>
      <c r="G111" s="500"/>
      <c r="H111" s="50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5"/>
      <c r="V113" s="515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2018-08-13T08:32:39Z</cp:lastPrinted>
  <dcterms:created xsi:type="dcterms:W3CDTF">2003-07-28T11:27:56Z</dcterms:created>
  <dcterms:modified xsi:type="dcterms:W3CDTF">2018-08-13T08:39:00Z</dcterms:modified>
  <cp:category/>
  <cp:version/>
  <cp:contentType/>
  <cp:contentStatus/>
</cp:coreProperties>
</file>